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/>
  <xr:revisionPtr revIDLastSave="180" documentId="8_{EB99C1CA-0AE2-4D73-B41B-BA918C667C07}" xr6:coauthVersionLast="47" xr6:coauthVersionMax="47" xr10:uidLastSave="{F8C4FA15-520B-4478-A753-44B3F62E0C0D}"/>
  <bookViews>
    <workbookView xWindow="-103" yWindow="-103" windowWidth="16663" windowHeight="8863" xr2:uid="{00000000-000D-0000-FFFF-FFFF00000000}"/>
  </bookViews>
  <sheets>
    <sheet name="Cash Flow" sheetId="1" r:id="rId1"/>
    <sheet name="Cash Flow Chart" sheetId="2" r:id="rId2"/>
  </sheets>
  <definedNames>
    <definedName name="Cash_beginning">'Cash Flow'!$C$6</definedName>
    <definedName name="Cash_minimum">'Cash Flow'!#REF!</definedName>
    <definedName name="Company_name">'Cash Flow'!$B$2</definedName>
    <definedName name="_xlnm.Print_Titles" localSheetId="0">'Cash Flow'!$5:$5</definedName>
    <definedName name="Start_date">'Cash Flow'!$C$3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7" i="1"/>
  <c r="P28" i="1"/>
  <c r="P29" i="1"/>
  <c r="G13" i="1"/>
  <c r="H13" i="1"/>
  <c r="I13" i="1"/>
  <c r="G30" i="1"/>
  <c r="G33" i="1" s="1"/>
  <c r="H30" i="1"/>
  <c r="H33" i="1" s="1"/>
  <c r="I30" i="1"/>
  <c r="I33" i="1" s="1"/>
  <c r="D13" i="1"/>
  <c r="E13" i="1"/>
  <c r="F13" i="1"/>
  <c r="D30" i="1"/>
  <c r="D33" i="1" s="1"/>
  <c r="E30" i="1"/>
  <c r="E33" i="1" s="1"/>
  <c r="F30" i="1"/>
  <c r="F33" i="1" s="1"/>
  <c r="C14" i="1" l="1"/>
  <c r="C34" i="1" s="1"/>
  <c r="D6" i="1" l="1"/>
  <c r="D14" i="1" s="1"/>
  <c r="D37" i="2" l="1"/>
  <c r="P9" i="1" l="1"/>
  <c r="P10" i="1"/>
  <c r="P11" i="1"/>
  <c r="P12" i="1"/>
  <c r="P18" i="1"/>
  <c r="P19" i="1"/>
  <c r="P20" i="1"/>
  <c r="P21" i="1"/>
  <c r="P22" i="1"/>
  <c r="P23" i="1"/>
  <c r="P24" i="1"/>
  <c r="P25" i="1"/>
  <c r="P17" i="1"/>
  <c r="J13" i="1"/>
  <c r="K13" i="1"/>
  <c r="L13" i="1"/>
  <c r="M13" i="1"/>
  <c r="N13" i="1"/>
  <c r="O13" i="1"/>
  <c r="K30" i="1" l="1"/>
  <c r="K33" i="1" s="1"/>
  <c r="J30" i="1"/>
  <c r="J33" i="1" s="1"/>
  <c r="N30" i="1"/>
  <c r="N33" i="1" s="1"/>
  <c r="O30" i="1"/>
  <c r="O33" i="1" s="1"/>
  <c r="L30" i="1"/>
  <c r="L33" i="1" s="1"/>
  <c r="M30" i="1"/>
  <c r="M33" i="1" s="1"/>
  <c r="P13" i="1"/>
  <c r="P33" i="1" l="1"/>
  <c r="D34" i="1"/>
  <c r="E6" i="1" s="1"/>
  <c r="E14" i="1" s="1"/>
  <c r="E34" i="1" s="1"/>
  <c r="F6" i="1" s="1"/>
  <c r="F14" i="1" s="1"/>
  <c r="F34" i="1" s="1"/>
  <c r="P30" i="1"/>
  <c r="G6" i="1" l="1"/>
  <c r="G14" i="1" s="1"/>
  <c r="G34" i="1" s="1"/>
  <c r="H6" i="1" s="1"/>
  <c r="H14" i="1" s="1"/>
  <c r="H34" i="1" s="1"/>
  <c r="I6" i="1" s="1"/>
  <c r="I14" i="1" s="1"/>
  <c r="I34" i="1" s="1"/>
  <c r="J6" i="1" s="1"/>
  <c r="J14" i="1" s="1"/>
  <c r="J34" i="1" s="1"/>
  <c r="K6" i="1" s="1"/>
  <c r="K14" i="1" s="1"/>
  <c r="K34" i="1" s="1"/>
  <c r="L6" i="1" s="1"/>
  <c r="L14" i="1" s="1"/>
  <c r="L34" i="1" s="1"/>
  <c r="M6" i="1" s="1"/>
  <c r="M14" i="1" s="1"/>
  <c r="M34" i="1" s="1"/>
  <c r="N6" i="1" s="1"/>
  <c r="N14" i="1" s="1"/>
  <c r="N34" i="1" s="1"/>
  <c r="O6" i="1" s="1"/>
  <c r="O14" i="1" s="1"/>
  <c r="O34" i="1" s="1"/>
</calcChain>
</file>

<file path=xl/sharedStrings.xml><?xml version="1.0" encoding="utf-8"?>
<sst xmlns="http://schemas.openxmlformats.org/spreadsheetml/2006/main" count="87" uniqueCount="43">
  <si>
    <t>CASH RECEIPTS</t>
  </si>
  <si>
    <t>CASH PAID OUT</t>
  </si>
  <si>
    <t>Advertising</t>
  </si>
  <si>
    <t>Miscellaneous</t>
  </si>
  <si>
    <t>SUBTOTAL</t>
  </si>
  <si>
    <t>TOTAL CASH PAID OUT</t>
  </si>
  <si>
    <t>Starting date</t>
  </si>
  <si>
    <t>Repairs and maintenance</t>
  </si>
  <si>
    <t>Taxes and licenses</t>
  </si>
  <si>
    <t>Travel</t>
  </si>
  <si>
    <t>Other expenses</t>
  </si>
  <si>
    <t>Beginning</t>
  </si>
  <si>
    <t>Cash balance alert minimum</t>
  </si>
  <si>
    <t>Total</t>
  </si>
  <si>
    <t>Rent or lease</t>
  </si>
  <si>
    <t>Rent or lease: vehicles, equipment</t>
  </si>
  <si>
    <t>TOTAL CASH RECEIPTS</t>
  </si>
  <si>
    <t>Cash on hand (beginning of month)</t>
  </si>
  <si>
    <t>Total cash available</t>
  </si>
  <si>
    <t>Cash on hand (end of month)</t>
  </si>
  <si>
    <t xml:space="preserve"> </t>
  </si>
  <si>
    <t>Combination chart showing Cash on Hand Minimum Alert and Cash Flow Projection is in this cell.</t>
  </si>
  <si>
    <t>Jul-22</t>
  </si>
  <si>
    <t>Aug-22</t>
  </si>
  <si>
    <t>Sep-22</t>
  </si>
  <si>
    <t>Oct-22</t>
  </si>
  <si>
    <t>Nov-22</t>
  </si>
  <si>
    <t>Dec-22</t>
  </si>
  <si>
    <t xml:space="preserve">Materials and supplies </t>
  </si>
  <si>
    <t xml:space="preserve">Wages </t>
  </si>
  <si>
    <t>Utilities i.e. phone, internet etc.</t>
  </si>
  <si>
    <t>Jan-23</t>
  </si>
  <si>
    <t>Feb-23</t>
  </si>
  <si>
    <t>Mar-23</t>
  </si>
  <si>
    <t>Apr-23</t>
  </si>
  <si>
    <t>May-23</t>
  </si>
  <si>
    <t>Jun-23</t>
  </si>
  <si>
    <t>Sales</t>
  </si>
  <si>
    <t xml:space="preserve">Donations </t>
  </si>
  <si>
    <t xml:space="preserve">Other </t>
  </si>
  <si>
    <t>Funding i.e. Wave Installment payments</t>
  </si>
  <si>
    <t>Start by entering an opening bank balance in cell C7 (Beginning), then all income and expenses per month as they fall due thereafter</t>
  </si>
  <si>
    <t>WAVE 16 - 12 month cashflow template (July 2022 - June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</si>
</sst>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mmmm"/>
    <numFmt numFmtId="165" formatCode="&quot;$&quot;#,##0"/>
  </numFmts>
  <fonts count="15" x14ac:knownFonts="1"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  <scheme val="minor"/>
    </font>
    <font>
      <sz val="8"/>
      <color theme="0"/>
      <name val="Arial"/>
      <family val="2"/>
      <scheme val="minor"/>
    </font>
    <font>
      <b/>
      <sz val="14"/>
      <color theme="1" tint="0.249977111117893"/>
      <name val="Arial"/>
      <family val="2"/>
      <scheme val="major"/>
    </font>
    <font>
      <b/>
      <sz val="8"/>
      <color theme="0"/>
      <name val="Arial"/>
      <family val="2"/>
      <scheme val="minor"/>
    </font>
    <font>
      <b/>
      <sz val="8"/>
      <color theme="0" tint="-0.249977111117893"/>
      <name val="Arial"/>
      <family val="2"/>
      <scheme val="minor"/>
    </font>
    <font>
      <sz val="8"/>
      <color theme="0" tint="-0.249977111117893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0"/>
      <color theme="1" tint="0.249977111117893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wrapText="1"/>
    </xf>
    <xf numFmtId="44" fontId="1" fillId="0" borderId="0" applyFont="0" applyFill="0" applyBorder="0" applyAlignment="0" applyProtection="0"/>
  </cellStyleXfs>
  <cellXfs count="62">
    <xf numFmtId="0" fontId="0" fillId="0" borderId="0" xfId="0">
      <alignment wrapText="1"/>
    </xf>
    <xf numFmtId="0" fontId="3" fillId="0" borderId="0" xfId="0" applyFont="1" applyAlignment="1"/>
    <xf numFmtId="0" fontId="4" fillId="0" borderId="0" xfId="0" applyFont="1" applyFill="1" applyProtection="1">
      <alignment wrapText="1"/>
    </xf>
    <xf numFmtId="17" fontId="3" fillId="0" borderId="1" xfId="0" applyNumberFormat="1" applyFont="1" applyBorder="1" applyAlignment="1" applyProtection="1">
      <alignment horizontal="right" wrapText="1"/>
      <protection locked="0"/>
    </xf>
    <xf numFmtId="3" fontId="3" fillId="0" borderId="9" xfId="0" applyNumberFormat="1" applyFont="1" applyBorder="1" applyProtection="1">
      <alignment wrapText="1"/>
      <protection locked="0"/>
    </xf>
    <xf numFmtId="0" fontId="5" fillId="0" borderId="0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>
      <alignment wrapText="1"/>
    </xf>
    <xf numFmtId="0" fontId="3" fillId="0" borderId="0" xfId="0" applyFont="1" applyBorder="1">
      <alignment wrapText="1"/>
    </xf>
    <xf numFmtId="0" fontId="6" fillId="0" borderId="3" xfId="0" applyFont="1" applyBorder="1" applyAlignment="1">
      <alignment wrapText="1"/>
    </xf>
    <xf numFmtId="3" fontId="3" fillId="2" borderId="10" xfId="0" applyNumberFormat="1" applyFont="1" applyFill="1" applyBorder="1">
      <alignment wrapText="1"/>
    </xf>
    <xf numFmtId="0" fontId="3" fillId="0" borderId="0" xfId="0" applyFont="1">
      <alignment wrapText="1"/>
    </xf>
    <xf numFmtId="3" fontId="3" fillId="0" borderId="4" xfId="0" applyNumberFormat="1" applyFont="1" applyBorder="1">
      <alignment wrapText="1"/>
    </xf>
    <xf numFmtId="3" fontId="3" fillId="0" borderId="1" xfId="0" applyNumberFormat="1" applyFont="1" applyBorder="1" applyProtection="1">
      <alignment wrapText="1"/>
      <protection locked="0"/>
    </xf>
    <xf numFmtId="3" fontId="3" fillId="0" borderId="7" xfId="0" applyNumberFormat="1" applyFont="1" applyBorder="1">
      <alignment wrapText="1"/>
    </xf>
    <xf numFmtId="0" fontId="6" fillId="0" borderId="7" xfId="0" applyFont="1" applyBorder="1" applyAlignment="1">
      <alignment wrapText="1"/>
    </xf>
    <xf numFmtId="0" fontId="3" fillId="0" borderId="7" xfId="0" applyFont="1" applyBorder="1">
      <alignment wrapText="1"/>
    </xf>
    <xf numFmtId="0" fontId="3" fillId="0" borderId="0" xfId="0" applyFont="1" applyAlignment="1">
      <alignment wrapText="1"/>
    </xf>
    <xf numFmtId="0" fontId="7" fillId="0" borderId="0" xfId="0" applyFont="1" applyFill="1" applyProtection="1">
      <alignment wrapText="1"/>
    </xf>
    <xf numFmtId="3" fontId="3" fillId="3" borderId="10" xfId="0" applyNumberFormat="1" applyFont="1" applyFill="1" applyBorder="1">
      <alignment wrapText="1"/>
    </xf>
    <xf numFmtId="3" fontId="3" fillId="3" borderId="3" xfId="0" applyNumberFormat="1" applyFont="1" applyFill="1" applyBorder="1">
      <alignment wrapText="1"/>
    </xf>
    <xf numFmtId="3" fontId="3" fillId="0" borderId="0" xfId="0" applyNumberFormat="1" applyFont="1">
      <alignment wrapText="1"/>
    </xf>
    <xf numFmtId="0" fontId="6" fillId="0" borderId="4" xfId="0" applyFont="1" applyBorder="1" applyAlignment="1">
      <alignment wrapText="1"/>
    </xf>
    <xf numFmtId="0" fontId="3" fillId="0" borderId="5" xfId="0" applyFont="1" applyFill="1" applyBorder="1" applyProtection="1">
      <alignment wrapText="1"/>
    </xf>
    <xf numFmtId="3" fontId="3" fillId="3" borderId="8" xfId="0" applyNumberFormat="1" applyFont="1" applyFill="1" applyBorder="1">
      <alignment wrapText="1"/>
    </xf>
    <xf numFmtId="3" fontId="3" fillId="2" borderId="11" xfId="0" applyNumberFormat="1" applyFont="1" applyFill="1" applyBorder="1">
      <alignment wrapText="1"/>
    </xf>
    <xf numFmtId="3" fontId="3" fillId="0" borderId="0" xfId="0" applyNumberFormat="1" applyFont="1" applyBorder="1">
      <alignment wrapText="1"/>
    </xf>
    <xf numFmtId="3" fontId="3" fillId="0" borderId="12" xfId="0" applyNumberFormat="1" applyFont="1" applyBorder="1" applyProtection="1">
      <alignment wrapText="1"/>
      <protection locked="0"/>
    </xf>
    <xf numFmtId="0" fontId="3" fillId="0" borderId="13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5" xfId="0" applyFont="1" applyBorder="1" applyAlignment="1">
      <alignment wrapText="1"/>
    </xf>
    <xf numFmtId="0" fontId="3" fillId="2" borderId="10" xfId="0" applyFont="1" applyFill="1" applyBorder="1">
      <alignment wrapText="1"/>
    </xf>
    <xf numFmtId="3" fontId="3" fillId="3" borderId="11" xfId="0" applyNumberFormat="1" applyFont="1" applyFill="1" applyBorder="1">
      <alignment wrapText="1"/>
    </xf>
    <xf numFmtId="3" fontId="3" fillId="0" borderId="10" xfId="0" applyNumberFormat="1" applyFont="1" applyBorder="1" applyProtection="1">
      <alignment wrapText="1"/>
      <protection locked="0"/>
    </xf>
    <xf numFmtId="3" fontId="3" fillId="2" borderId="14" xfId="0" applyNumberFormat="1" applyFont="1" applyFill="1" applyBorder="1">
      <alignment wrapText="1"/>
    </xf>
    <xf numFmtId="3" fontId="3" fillId="0" borderId="14" xfId="0" applyNumberFormat="1" applyFont="1" applyBorder="1">
      <alignment wrapText="1"/>
    </xf>
    <xf numFmtId="3" fontId="3" fillId="3" borderId="14" xfId="0" applyNumberFormat="1" applyFont="1" applyFill="1" applyBorder="1">
      <alignment wrapText="1"/>
    </xf>
    <xf numFmtId="0" fontId="3" fillId="0" borderId="15" xfId="0" applyFont="1" applyBorder="1" applyAlignment="1">
      <alignment wrapText="1"/>
    </xf>
    <xf numFmtId="0" fontId="11" fillId="2" borderId="11" xfId="0" applyNumberFormat="1" applyFont="1" applyFill="1" applyBorder="1">
      <alignment wrapText="1"/>
    </xf>
    <xf numFmtId="3" fontId="3" fillId="0" borderId="11" xfId="0" applyNumberFormat="1" applyFont="1" applyBorder="1">
      <alignment wrapText="1"/>
    </xf>
    <xf numFmtId="0" fontId="6" fillId="4" borderId="12" xfId="0" applyFont="1" applyFill="1" applyBorder="1" applyProtection="1">
      <alignment wrapText="1"/>
    </xf>
    <xf numFmtId="3" fontId="12" fillId="2" borderId="10" xfId="0" applyNumberFormat="1" applyFont="1" applyFill="1" applyBorder="1">
      <alignment wrapText="1"/>
    </xf>
    <xf numFmtId="0" fontId="6" fillId="4" borderId="12" xfId="0" applyFont="1" applyFill="1" applyBorder="1" applyAlignment="1">
      <alignment wrapText="1"/>
    </xf>
    <xf numFmtId="3" fontId="12" fillId="2" borderId="11" xfId="0" applyNumberFormat="1" applyFont="1" applyFill="1" applyBorder="1">
      <alignment wrapText="1"/>
    </xf>
    <xf numFmtId="0" fontId="13" fillId="4" borderId="0" xfId="0" applyNumberFormat="1" applyFont="1" applyFill="1" applyBorder="1" applyAlignment="1">
      <alignment wrapText="1"/>
    </xf>
    <xf numFmtId="0" fontId="6" fillId="4" borderId="8" xfId="0" applyFont="1" applyFill="1" applyBorder="1" applyAlignment="1">
      <alignment wrapText="1"/>
    </xf>
    <xf numFmtId="3" fontId="3" fillId="2" borderId="16" xfId="0" applyNumberFormat="1" applyFont="1" applyFill="1" applyBorder="1">
      <alignment wrapText="1"/>
    </xf>
    <xf numFmtId="165" fontId="5" fillId="0" borderId="0" xfId="1" applyNumberFormat="1" applyFont="1"/>
    <xf numFmtId="0" fontId="10" fillId="5" borderId="6" xfId="0" applyFont="1" applyFill="1" applyBorder="1" applyAlignment="1">
      <alignment horizontal="center" wrapText="1"/>
    </xf>
    <xf numFmtId="17" fontId="10" fillId="5" borderId="9" xfId="0" applyNumberFormat="1" applyFont="1" applyFill="1" applyBorder="1" applyAlignment="1">
      <alignment horizontal="center" wrapText="1"/>
    </xf>
    <xf numFmtId="164" fontId="10" fillId="5" borderId="8" xfId="0" applyNumberFormat="1" applyFont="1" applyFill="1" applyBorder="1" applyAlignment="1">
      <alignment horizontal="center" wrapText="1"/>
    </xf>
    <xf numFmtId="0" fontId="10" fillId="5" borderId="2" xfId="0" applyFont="1" applyFill="1" applyBorder="1" applyAlignment="1">
      <alignment wrapText="1"/>
    </xf>
    <xf numFmtId="0" fontId="8" fillId="5" borderId="2" xfId="0" applyNumberFormat="1" applyFont="1" applyFill="1" applyBorder="1">
      <alignment wrapText="1"/>
    </xf>
    <xf numFmtId="0" fontId="8" fillId="5" borderId="2" xfId="0" applyNumberFormat="1" applyFont="1" applyFill="1" applyBorder="1" applyAlignment="1">
      <alignment horizontal="center" wrapText="1"/>
    </xf>
    <xf numFmtId="0" fontId="10" fillId="5" borderId="1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 applyProtection="1">
      <alignment horizontal="center" wrapText="1"/>
    </xf>
    <xf numFmtId="0" fontId="7" fillId="0" borderId="0" xfId="0" applyFont="1" applyFill="1" applyProtection="1">
      <alignment wrapText="1"/>
    </xf>
    <xf numFmtId="0" fontId="3" fillId="0" borderId="0" xfId="0" applyFont="1" applyAlignment="1">
      <alignment horizontal="center"/>
    </xf>
    <xf numFmtId="3" fontId="3" fillId="3" borderId="17" xfId="0" applyNumberFormat="1" applyFont="1" applyFill="1" applyBorder="1">
      <alignment wrapText="1"/>
    </xf>
    <xf numFmtId="0" fontId="6" fillId="4" borderId="18" xfId="0" applyFont="1" applyFill="1" applyBorder="1" applyAlignment="1">
      <alignment wrapText="1"/>
    </xf>
    <xf numFmtId="3" fontId="3" fillId="3" borderId="19" xfId="0" applyNumberFormat="1" applyFont="1" applyFill="1" applyBorder="1">
      <alignment wrapText="1"/>
    </xf>
    <xf numFmtId="0" fontId="14" fillId="0" borderId="0" xfId="0" applyFont="1" applyFill="1" applyBorder="1" applyAlignment="1" applyProtection="1">
      <alignment horizontal="center" wrapText="1"/>
    </xf>
  </cellXfs>
  <cellStyles count="2">
    <cellStyle name="Currency" xfId="1" builtinId="4"/>
    <cellStyle name="Normal" xfId="0" builtinId="0" customBuiltin="1"/>
  </cellStyles>
  <dxfs count="1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249977111117893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249977111117893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minor"/>
      </font>
      <numFmt numFmtId="166" formatCode="mmm/yy"/>
      <fill>
        <patternFill patternType="solid">
          <fgColor indexed="64"/>
          <bgColor theme="1" tint="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minor"/>
      </font>
      <numFmt numFmtId="166" formatCode="mmm/yy"/>
      <fill>
        <patternFill patternType="solid">
          <fgColor indexed="64"/>
          <bgColor theme="1" tint="0.3499862666707357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Cash" pivot="0" count="4" xr9:uid="{3973EF6A-B0C6-494A-AB23-DAB401262EA5}">
      <tableStyleElement type="wholeTable" dxfId="120"/>
      <tableStyleElement type="headerRow" dxfId="119"/>
      <tableStyleElement type="totalRow" dxfId="118"/>
      <tableStyleElement type="firstTotalCell" dxfId="1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DDD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C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Cash Flow Projection
Company Name</a:t>
            </a:r>
          </a:p>
        </c:rich>
      </c:tx>
      <c:layout>
        <c:manualLayout>
          <c:xMode val="edge"/>
          <c:yMode val="edge"/>
          <c:x val="0.37296784982359332"/>
          <c:y val="2.9227557411273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122020811520303E-2"/>
          <c:y val="0.20876826722338204"/>
          <c:w val="0.68496002937629952"/>
          <c:h val="0.6179540709812108"/>
        </c:manualLayout>
      </c:layout>
      <c:barChart>
        <c:barDir val="col"/>
        <c:grouping val="clustered"/>
        <c:varyColors val="0"/>
        <c:ser>
          <c:idx val="0"/>
          <c:order val="0"/>
          <c:tx>
            <c:v>Cash Flow Projection</c:v>
          </c:tx>
          <c:invertIfNegative val="0"/>
          <c:cat>
            <c:strRef>
              <c:f>'Cash Flow'!$C$5:$O$5</c:f>
              <c:strCache>
                <c:ptCount val="13"/>
                <c:pt idx="0">
                  <c:v>Beginning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'Cash Flow'!$C$34:$O$34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E-4586-9BA1-20653FE1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72224"/>
        <c:axId val="165924864"/>
      </c:barChart>
      <c:lineChart>
        <c:grouping val="standard"/>
        <c:varyColors val="0"/>
        <c:ser>
          <c:idx val="1"/>
          <c:order val="1"/>
          <c:tx>
            <c:v>Cash on Hand Minimum Alert</c:v>
          </c:tx>
          <c:cat>
            <c:strRef>
              <c:f>'Cash Flow'!$C$5:$O$5</c:f>
              <c:strCache>
                <c:ptCount val="13"/>
                <c:pt idx="0">
                  <c:v>Beginning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'Cash Flow'!#REF!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E-4586-9BA1-20653FE1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72224"/>
        <c:axId val="165924864"/>
      </c:lineChart>
      <c:catAx>
        <c:axId val="14917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38109798775153103"/>
              <c:y val="0.924843423799582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59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2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Cash on Hand</a:t>
                </a:r>
              </a:p>
            </c:rich>
          </c:tx>
          <c:layout>
            <c:manualLayout>
              <c:xMode val="edge"/>
              <c:yMode val="edge"/>
              <c:x val="1.0162611711814535E-2"/>
              <c:y val="0.3987473903966597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917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45605712499333"/>
          <c:y val="0.45511482254697289"/>
          <c:w val="0.21341484594810523"/>
          <c:h val="8.9770354906054298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104775</xdr:rowOff>
    </xdr:from>
    <xdr:to>
      <xdr:col>16</xdr:col>
      <xdr:colOff>66675</xdr:colOff>
      <xdr:row>33</xdr:row>
      <xdr:rowOff>95250</xdr:rowOff>
    </xdr:to>
    <xdr:graphicFrame macro="">
      <xdr:nvGraphicFramePr>
        <xdr:cNvPr id="4098" name="Chart 2" descr="Combination chart showing Cash on Hand Minimum Alert and Cash Flow Projection 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8D09BB-34D3-4AF7-9031-3D6DF1158C56}" name="CashReceipts" displayName="CashReceipts" ref="B8:P13" totalsRowCount="1" headerRowDxfId="116" dataDxfId="114" headerRowBorderDxfId="115" tableBorderDxfId="113">
  <autoFilter ref="B8:P12" xr:uid="{CFC3E0DF-7E01-43B0-81AC-B970BB27AC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5B785BA6-709A-4A26-97A8-620F1A41A744}" name="CASH RECEIPTS" totalsRowLabel="TOTAL CASH RECEIPTS" dataDxfId="88" totalsRowDxfId="29"/>
    <tableColumn id="2" xr3:uid="{91C2B6BC-11DB-4F7F-A837-AA987D387048}" name=" " dataDxfId="87" totalsRowDxfId="28"/>
    <tableColumn id="3" xr3:uid="{EAFC92A7-99F7-4058-BE5D-3FCB3E5080BC}" name="Jul-22" totalsRowFunction="custom" dataDxfId="86" totalsRowDxfId="27">
      <totalsRowFormula>SUM(D9,D11:D12,(D10*-1))</totalsRowFormula>
    </tableColumn>
    <tableColumn id="4" xr3:uid="{DF5F164F-FD23-4AAA-A7A5-55E2EA3129E5}" name="Aug-22" totalsRowFunction="custom" dataDxfId="85" totalsRowDxfId="26">
      <totalsRowFormula>SUM(E9,E11:E12,(E10*-1))</totalsRowFormula>
    </tableColumn>
    <tableColumn id="5" xr3:uid="{475C154A-8FF3-4B3F-858C-11CB0D071C8E}" name="Sep-22" totalsRowFunction="custom" dataDxfId="84" totalsRowDxfId="25">
      <totalsRowFormula>SUM(F9,F11:F12,(F10*-1))</totalsRowFormula>
    </tableColumn>
    <tableColumn id="6" xr3:uid="{A4A81A2E-5A80-49FF-B0C7-C3FD322D8328}" name="Oct-22" totalsRowFunction="custom" dataDxfId="76" totalsRowDxfId="24">
      <totalsRowFormula>SUM(G9,G11:G12,(G10*-1))</totalsRowFormula>
    </tableColumn>
    <tableColumn id="7" xr3:uid="{057ACB0A-F039-4246-886D-E108CD9A4C27}" name="Nov-22" totalsRowFunction="custom" dataDxfId="90" totalsRowDxfId="23">
      <totalsRowFormula>SUM(H9,H11:H12,(H10*-1))</totalsRowFormula>
    </tableColumn>
    <tableColumn id="8" xr3:uid="{02E2AB04-F8F4-47DA-9626-D1BA6BAAB183}" name="Dec-22" totalsRowFunction="custom" dataDxfId="89" totalsRowDxfId="22">
      <totalsRowFormula>SUM(I9,I11:I12,(I10*-1))</totalsRowFormula>
    </tableColumn>
    <tableColumn id="9" xr3:uid="{2E77A184-8560-4584-B7AB-3C29EF58CFEB}" name="Jan-23" totalsRowFunction="custom" dataDxfId="83" totalsRowDxfId="21">
      <totalsRowFormula>SUM(J9,J11:J12,(J10*-1))</totalsRowFormula>
    </tableColumn>
    <tableColumn id="10" xr3:uid="{AF505866-741F-472B-9321-9C1FE0A0C8BB}" name="Feb-23" totalsRowFunction="custom" dataDxfId="82" totalsRowDxfId="20">
      <totalsRowFormula>SUM(K9,K11:K12,(K10*-1))</totalsRowFormula>
    </tableColumn>
    <tableColumn id="11" xr3:uid="{86A5EB5F-CB3E-4435-B329-D75D16031EC4}" name="Mar-23" totalsRowFunction="custom" dataDxfId="81" totalsRowDxfId="19">
      <totalsRowFormula>SUM(L9,L11:L12,(L10*-1))</totalsRowFormula>
    </tableColumn>
    <tableColumn id="12" xr3:uid="{0CF60FD3-7405-45F1-9261-F99C8D40410D}" name="Apr-23" totalsRowFunction="custom" dataDxfId="80" totalsRowDxfId="18">
      <totalsRowFormula>SUM(M9,M11:M12,(M10*-1))</totalsRowFormula>
    </tableColumn>
    <tableColumn id="13" xr3:uid="{A9F2F9CA-E616-4FB8-B375-9D72A3A2306E}" name="May-23" totalsRowFunction="custom" dataDxfId="79" totalsRowDxfId="17">
      <totalsRowFormula>SUM(N9,N11:N12,(N10*-1))</totalsRowFormula>
    </tableColumn>
    <tableColumn id="14" xr3:uid="{8339EBEE-BBEA-46CE-BCF2-D019FBC764EA}" name="Jun-23" totalsRowFunction="custom" dataDxfId="78" totalsRowDxfId="16">
      <totalsRowFormula>SUM(O9,O11:O12,(O10*-1))</totalsRowFormula>
    </tableColumn>
    <tableColumn id="15" xr3:uid="{648D2FEE-FA3E-48F9-8B91-D10A39039861}" name="Total" totalsRowFunction="sum" dataDxfId="77" totalsRowDxfId="15"/>
  </tableColumns>
  <tableStyleInfo name="Cash" showFirstColumn="0" showLastColumn="0" showRowStripes="0" showColumnStripes="0"/>
  <extLst>
    <ext xmlns:x14="http://schemas.microsoft.com/office/spreadsheetml/2009/9/main" uri="{504A1905-F514-4f6f-8877-14C23A59335A}">
      <x14:table altTextSummary="Enter or modify Cash Receipts items and each month values in this table. Total Cash Receipts and Total Cash Available are auto calculated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C4B605-CC6D-4B4B-B065-4404522D4544}" name="CashOnHand" displayName="CashOnHand" ref="C5:P6" totalsRowShown="0" headerRowDxfId="112" dataDxfId="110" headerRowBorderDxfId="111" tableBorderDxfId="109">
  <autoFilter ref="C5:P6" xr:uid="{75A0FB42-9BAD-45ED-B6CD-B87D7AFD6F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C8D52D9-107B-402E-9F92-2189471D5CC0}" name="Beginning" dataDxfId="104"/>
    <tableColumn id="2" xr3:uid="{20D78004-755E-4402-9E26-152FC8ED5814}" name="Jul-22" dataDxfId="103">
      <calculatedColumnFormula>C34</calculatedColumnFormula>
    </tableColumn>
    <tableColumn id="3" xr3:uid="{58B5D5C5-7173-416A-A579-975E8462BF39}" name="Aug-22" dataDxfId="102">
      <calculatedColumnFormula>D34</calculatedColumnFormula>
    </tableColumn>
    <tableColumn id="4" xr3:uid="{CCD3D305-A175-4686-A03A-FE03A58B6046}" name="Sep-22" dataDxfId="101">
      <calculatedColumnFormula>E34</calculatedColumnFormula>
    </tableColumn>
    <tableColumn id="5" xr3:uid="{7487B9ED-A5B6-4275-B519-DF9A4DC952A3}" name="Oct-22" dataDxfId="93">
      <calculatedColumnFormula>F34</calculatedColumnFormula>
    </tableColumn>
    <tableColumn id="6" xr3:uid="{D0285F12-7AB3-434D-ACFC-557AB16EA276}" name="Nov-22" dataDxfId="92">
      <calculatedColumnFormula>G34</calculatedColumnFormula>
    </tableColumn>
    <tableColumn id="7" xr3:uid="{5905ED31-A771-4C77-9F7B-21EB8D7D866C}" name="Dec-22" dataDxfId="91">
      <calculatedColumnFormula>H34</calculatedColumnFormula>
    </tableColumn>
    <tableColumn id="8" xr3:uid="{9A51A46A-0270-4010-B46F-5E41DAC27337}" name="Jan-23" dataDxfId="100">
      <calculatedColumnFormula>I34</calculatedColumnFormula>
    </tableColumn>
    <tableColumn id="9" xr3:uid="{C50FCAC0-0903-4353-9342-19872C9474D2}" name="Feb-23" dataDxfId="99">
      <calculatedColumnFormula>J34</calculatedColumnFormula>
    </tableColumn>
    <tableColumn id="10" xr3:uid="{EAEAA103-AA5B-40BA-9E23-F7078AFE3478}" name="Mar-23" dataDxfId="98">
      <calculatedColumnFormula>K34</calculatedColumnFormula>
    </tableColumn>
    <tableColumn id="11" xr3:uid="{3ADBD22F-BC89-42A6-8F59-41DEDFECBC71}" name="Apr-23" dataDxfId="97">
      <calculatedColumnFormula>L34</calculatedColumnFormula>
    </tableColumn>
    <tableColumn id="12" xr3:uid="{B8EA8B1B-9036-4E9F-871B-2F4567DB2779}" name="May-23" dataDxfId="94">
      <calculatedColumnFormula>M34</calculatedColumnFormula>
    </tableColumn>
    <tableColumn id="13" xr3:uid="{4C066EE9-1CD6-4DEB-B04E-E8323FED01D8}" name="Jun-23" dataDxfId="96">
      <calculatedColumnFormula>N34</calculatedColumnFormula>
    </tableColumn>
    <tableColumn id="14" xr3:uid="{5C490499-9979-4A92-A6A0-E575500F609A}" name="Total" dataDxfId="95"/>
  </tableColumns>
  <tableStyleInfo name="Cash" showFirstColumn="0" showLastColumn="0" showRowStripes="1" showColumnStripes="0"/>
  <extLst>
    <ext xmlns:x14="http://schemas.microsoft.com/office/spreadsheetml/2009/9/main" uri="{504A1905-F514-4f6f-8877-14C23A59335A}">
      <x14:table altTextSummary="Enter Cash on hand in Beginning in this table. Cash on hand is auto calculated for each month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8AA0C5-6F01-4707-BE57-FCE812638BFE}" name="Expenses" displayName="Expenses" ref="B16:P30" totalsRowCount="1" headerRowDxfId="108" dataDxfId="106" headerRowBorderDxfId="107" tableBorderDxfId="105">
  <autoFilter ref="B16:P29" xr:uid="{A0C50E5F-48E7-4FF5-9174-0349EDAEAE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E261CF7A-EEE7-487E-A66A-67839141F582}" name="CASH PAID OUT" totalsRowLabel="SUBTOTAL" dataDxfId="75" totalsRowDxfId="14"/>
    <tableColumn id="2" xr3:uid="{FFDDD715-00DA-40DA-B7B2-83C50324FA64}" name=" " dataDxfId="74" totalsRowDxfId="13"/>
    <tableColumn id="3" xr3:uid="{12727C3A-6CCB-403A-9105-08531DDF44CE}" name="Jul-22" totalsRowFunction="sum" dataDxfId="73" totalsRowDxfId="12"/>
    <tableColumn id="4" xr3:uid="{6EABBF00-527B-42E9-AAE1-638685D3999F}" name="Aug-22" totalsRowFunction="sum" dataDxfId="72" totalsRowDxfId="11"/>
    <tableColumn id="5" xr3:uid="{6E514C19-7D32-44A7-A4A3-F9D85F38D8A4}" name="Sep-22" totalsRowFunction="sum" dataDxfId="71" totalsRowDxfId="10"/>
    <tableColumn id="6" xr3:uid="{D2A328FD-714B-4F71-A561-655887DCB47B}" name="Oct-22" totalsRowFunction="custom" dataDxfId="70" totalsRowDxfId="9">
      <totalsRowFormula>SUBTOTAL(109,Expenses[Sep-22])</totalsRowFormula>
    </tableColumn>
    <tableColumn id="7" xr3:uid="{09AE9247-F0FE-4634-9245-22CC1836C30E}" name="Nov-22" totalsRowFunction="sum" dataDxfId="69" totalsRowDxfId="8"/>
    <tableColumn id="8" xr3:uid="{42F0DC4F-D407-4AF6-B7FA-D122931F81D2}" name="Dec-22" totalsRowFunction="sum" dataDxfId="68" totalsRowDxfId="7"/>
    <tableColumn id="9" xr3:uid="{1BC29ADC-3A19-4F5E-B845-D3517850D542}" name="Jan-23" totalsRowFunction="sum" dataDxfId="67" totalsRowDxfId="6"/>
    <tableColumn id="10" xr3:uid="{7E9CBC9D-813B-48E2-ACDE-F8151C065E95}" name="Feb-23" totalsRowFunction="sum" dataDxfId="66" totalsRowDxfId="5"/>
    <tableColumn id="11" xr3:uid="{93A6F074-1EB9-4DF9-841B-30012F554080}" name="Mar-23" totalsRowFunction="sum" dataDxfId="65" totalsRowDxfId="4"/>
    <tableColumn id="12" xr3:uid="{73EDC368-265A-47CD-AE46-9E515EE45D0F}" name="Apr-23" totalsRowFunction="sum" dataDxfId="64" totalsRowDxfId="3"/>
    <tableColumn id="13" xr3:uid="{72EC1B92-59C7-4508-BCE8-C01C817C1478}" name="May-23" totalsRowFunction="sum" dataDxfId="63" totalsRowDxfId="2"/>
    <tableColumn id="14" xr3:uid="{6793F1EB-794A-48A1-83D8-6D45C0C4EFEB}" name="Jun-23" totalsRowFunction="sum" dataDxfId="62" totalsRowDxfId="1"/>
    <tableColumn id="15" xr3:uid="{CF05919A-D829-4999-9210-E2C1BD966A3B}" name="Total" totalsRowFunction="sum" dataDxfId="61" totalsRowDxfId="0">
      <calculatedColumnFormula>SUM(D17:O17)</calculatedColumnFormula>
    </tableColumn>
  </tableColumns>
  <tableStyleInfo name="Cash" showFirstColumn="1" showLastColumn="0" showRowStripes="0" showColumnStripes="0"/>
  <extLst>
    <ext xmlns:x14="http://schemas.microsoft.com/office/spreadsheetml/2009/9/main" uri="{504A1905-F514-4f6f-8877-14C23A59335A}">
      <x14:table altTextSummary="Enter or modify Cash Paid Out items and each month values in this table. Subtotal is auto calculated at the en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15F3D1-1F8B-4889-86FF-1AC757D0312E}" name="CashPaidOut" displayName="CashPaidOut" ref="B31:P33" insertRow="1" totalsRowCount="1" headerRowDxfId="60" dataDxfId="59" tableBorderDxfId="58">
  <autoFilter ref="B31:P32" xr:uid="{DC4C7ED9-74F1-4A69-951F-0F4CF78541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1C64AEAF-E62A-4A61-942F-43A9B0A1E14F}" name="CASH PAID OUT" totalsRowLabel="TOTAL CASH PAID OUT" dataDxfId="57" totalsRowDxfId="56"/>
    <tableColumn id="2" xr3:uid="{71D4A62C-EC6A-4CDA-AF06-A527AFAA7172}" name=" " dataDxfId="55" totalsRowDxfId="54"/>
    <tableColumn id="3" xr3:uid="{1F5533FD-DD51-446B-AB43-B622A36D30A3}" name="Jul-22" totalsRowFunction="custom" dataDxfId="53" totalsRowDxfId="52">
      <totalsRowFormula>Expenses[[#Totals],[Jul-22]]+SUBTOTAL(109,CashPaidOut[Jul-22])</totalsRowFormula>
    </tableColumn>
    <tableColumn id="4" xr3:uid="{516593D0-4E8A-4599-AFCA-9A7BC28C6C1D}" name="Aug-22" totalsRowFunction="custom" dataDxfId="51" totalsRowDxfId="50">
      <totalsRowFormula>Expenses[[#Totals],[Aug-22]]+SUBTOTAL(109,CashPaidOut[Aug-22])</totalsRowFormula>
    </tableColumn>
    <tableColumn id="5" xr3:uid="{A50965D1-3E84-4803-A542-1601688C4076}" name="Sep-22" totalsRowFunction="custom" dataDxfId="49" totalsRowDxfId="48">
      <totalsRowFormula>Expenses[[#Totals],[Sep-22]]+SUBTOTAL(109,CashPaidOut[Sep-22])</totalsRowFormula>
    </tableColumn>
    <tableColumn id="6" xr3:uid="{C363A5CD-2ED6-4D10-B508-E20B96AD2391}" name="Oct-22" totalsRowFunction="custom" dataDxfId="47">
      <totalsRowFormula>Expenses[[#Totals],[Oct-22]]+SUBTOTAL(109,CashPaidOut[Oct-22])</totalsRowFormula>
    </tableColumn>
    <tableColumn id="7" xr3:uid="{8331B682-A4BD-4980-B245-12AD1BF8162C}" name="Nov-22" totalsRowFunction="custom" dataDxfId="46">
      <totalsRowFormula>Expenses[[#Totals],[Nov-22]]+SUBTOTAL(109,CashPaidOut[Nov-22])</totalsRowFormula>
    </tableColumn>
    <tableColumn id="8" xr3:uid="{1CE97521-1AA0-4EC8-9DA4-E5E05893A660}" name="Dec-22" totalsRowFunction="custom" dataDxfId="45">
      <totalsRowFormula>Expenses[[#Totals],[Dec-22]]+SUBTOTAL(109,CashPaidOut[Dec-22])</totalsRowFormula>
    </tableColumn>
    <tableColumn id="9" xr3:uid="{C24B8C99-2B79-47ED-BB89-AB63A03F7CA6}" name="Jan-23" totalsRowFunction="custom" dataDxfId="44" totalsRowDxfId="43">
      <totalsRowFormula>Expenses[[#Totals],[Jan-23]]+SUBTOTAL(109,CashPaidOut[Jan-23])</totalsRowFormula>
    </tableColumn>
    <tableColumn id="10" xr3:uid="{A00EC4F8-58B8-44C9-88FA-7F85F73B2036}" name="Feb-23" totalsRowFunction="custom" dataDxfId="42" totalsRowDxfId="41">
      <totalsRowFormula>Expenses[[#Totals],[Feb-23]]+SUBTOTAL(109,CashPaidOut[Feb-23])</totalsRowFormula>
    </tableColumn>
    <tableColumn id="11" xr3:uid="{156DCDCE-DCAA-4412-9047-B1245603FF37}" name="Mar-23" totalsRowFunction="custom" dataDxfId="40" totalsRowDxfId="39">
      <totalsRowFormula>Expenses[[#Totals],[Mar-23]]+SUBTOTAL(109,CashPaidOut[Mar-23])</totalsRowFormula>
    </tableColumn>
    <tableColumn id="12" xr3:uid="{1EE38CB3-8D36-47B4-BDA8-9CB849FE734C}" name="Apr-23" totalsRowFunction="custom" dataDxfId="38" totalsRowDxfId="37">
      <totalsRowFormula>Expenses[[#Totals],[Apr-23]]+SUBTOTAL(109,CashPaidOut[Apr-23])</totalsRowFormula>
    </tableColumn>
    <tableColumn id="13" xr3:uid="{3438184B-EC73-468E-9872-A32D32D47C8E}" name="May-23" totalsRowFunction="custom" dataDxfId="36" totalsRowDxfId="35">
      <totalsRowFormula>Expenses[[#Totals],[May-23]]+SUBTOTAL(109,CashPaidOut[May-23])</totalsRowFormula>
    </tableColumn>
    <tableColumn id="14" xr3:uid="{A80ACE2A-125C-4D05-A728-7744DD560A72}" name="Jun-23" totalsRowFunction="custom" dataDxfId="34" totalsRowDxfId="33">
      <totalsRowFormula>Expenses[[#Totals],[Jun-23]]+SUBTOTAL(109,CashPaidOut[Jun-23])</totalsRowFormula>
    </tableColumn>
    <tableColumn id="15" xr3:uid="{8ADCDC85-66BB-4B7D-A1C5-7A897B896A44}" name="Total" totalsRowFunction="custom" dataDxfId="32" totalsRowDxfId="31">
      <totalsRowFormula>SUM(D33:O33)</totalsRowFormula>
    </tableColumn>
  </tableColumns>
  <tableStyleInfo name="Cash" showFirstColumn="1" showLastColumn="0" showRowStripes="0" showColumnStripes="0"/>
  <extLst>
    <ext xmlns:x14="http://schemas.microsoft.com/office/spreadsheetml/2009/9/main" uri="{504A1905-F514-4f6f-8877-14C23A59335A}">
      <x14:table altTextSummary="Enter or modify Cash Paid Out items and each month values in this table. Total Cash Paid Out and Cash on hand at month-end are auto calculated at the en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Q35"/>
  <sheetViews>
    <sheetView showGridLines="0" tabSelected="1" topLeftCell="B1" zoomScaleNormal="100" workbookViewId="0">
      <selection activeCell="K3" sqref="K3"/>
    </sheetView>
  </sheetViews>
  <sheetFormatPr defaultColWidth="9.26953125" defaultRowHeight="10.3" x14ac:dyDescent="0.25"/>
  <cols>
    <col min="1" max="1" width="2.81640625" style="11" customWidth="1"/>
    <col min="2" max="2" width="31.1796875" style="17" customWidth="1"/>
    <col min="3" max="3" width="14.453125" style="11" customWidth="1"/>
    <col min="4" max="10" width="11.81640625" style="11" customWidth="1"/>
    <col min="11" max="16" width="12.81640625" style="11" customWidth="1"/>
    <col min="17" max="17" width="2.81640625" style="11" customWidth="1"/>
    <col min="18" max="16384" width="9.26953125" style="11"/>
  </cols>
  <sheetData>
    <row r="1" spans="2:17" s="1" customFormat="1" ht="22.5" customHeight="1" x14ac:dyDescent="0.4">
      <c r="B1" s="55" t="s">
        <v>42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2:17" s="1" customFormat="1" ht="12.45" x14ac:dyDescent="0.3">
      <c r="B2" s="61" t="s">
        <v>41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17" s="1" customFormat="1" ht="12.45" x14ac:dyDescent="0.3">
      <c r="B3" s="18" t="s">
        <v>6</v>
      </c>
      <c r="C3" s="3">
        <v>44764</v>
      </c>
    </row>
    <row r="4" spans="2:17" s="1" customFormat="1" ht="12.45" x14ac:dyDescent="0.3">
      <c r="B4" s="18"/>
      <c r="H4" s="5"/>
      <c r="J4" s="6"/>
      <c r="K4" s="6"/>
      <c r="L4" s="6"/>
    </row>
    <row r="5" spans="2:17" s="8" customFormat="1" x14ac:dyDescent="0.25">
      <c r="B5" s="7"/>
      <c r="C5" s="48" t="s">
        <v>11</v>
      </c>
      <c r="D5" s="49" t="s">
        <v>22</v>
      </c>
      <c r="E5" s="49" t="s">
        <v>23</v>
      </c>
      <c r="F5" s="49" t="s">
        <v>24</v>
      </c>
      <c r="G5" s="49" t="s">
        <v>25</v>
      </c>
      <c r="H5" s="49" t="s">
        <v>26</v>
      </c>
      <c r="I5" s="49" t="s">
        <v>27</v>
      </c>
      <c r="J5" s="49" t="s">
        <v>31</v>
      </c>
      <c r="K5" s="49" t="s">
        <v>32</v>
      </c>
      <c r="L5" s="49" t="s">
        <v>33</v>
      </c>
      <c r="M5" s="49" t="s">
        <v>34</v>
      </c>
      <c r="N5" s="49" t="s">
        <v>35</v>
      </c>
      <c r="O5" s="49" t="s">
        <v>36</v>
      </c>
      <c r="P5" s="50" t="s">
        <v>13</v>
      </c>
    </row>
    <row r="6" spans="2:17" x14ac:dyDescent="0.25">
      <c r="B6" s="9" t="s">
        <v>17</v>
      </c>
      <c r="C6" s="27"/>
      <c r="D6" s="19">
        <f t="shared" ref="D6:O6" si="0">C34</f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25"/>
    </row>
    <row r="7" spans="2:17" x14ac:dyDescent="0.25">
      <c r="B7" s="1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8"/>
    </row>
    <row r="8" spans="2:17" x14ac:dyDescent="0.25">
      <c r="B8" s="51" t="s">
        <v>0</v>
      </c>
      <c r="C8" s="52" t="s">
        <v>20</v>
      </c>
      <c r="D8" s="49" t="s">
        <v>22</v>
      </c>
      <c r="E8" s="49" t="s">
        <v>23</v>
      </c>
      <c r="F8" s="49" t="s">
        <v>24</v>
      </c>
      <c r="G8" s="49" t="s">
        <v>25</v>
      </c>
      <c r="H8" s="49" t="s">
        <v>26</v>
      </c>
      <c r="I8" s="49" t="s">
        <v>27</v>
      </c>
      <c r="J8" s="49" t="s">
        <v>31</v>
      </c>
      <c r="K8" s="49" t="s">
        <v>32</v>
      </c>
      <c r="L8" s="49" t="s">
        <v>33</v>
      </c>
      <c r="M8" s="49" t="s">
        <v>34</v>
      </c>
      <c r="N8" s="49" t="s">
        <v>35</v>
      </c>
      <c r="O8" s="49" t="s">
        <v>36</v>
      </c>
      <c r="P8" s="53" t="s">
        <v>13</v>
      </c>
    </row>
    <row r="9" spans="2:17" x14ac:dyDescent="0.25">
      <c r="B9" s="23" t="s">
        <v>37</v>
      </c>
      <c r="C9" s="1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4">
        <f t="shared" ref="P9:P12" si="1">SUM(D9:O9)</f>
        <v>0</v>
      </c>
    </row>
    <row r="10" spans="2:17" ht="8.6" customHeight="1" x14ac:dyDescent="0.25">
      <c r="B10" s="23" t="s">
        <v>40</v>
      </c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4">
        <f t="shared" si="1"/>
        <v>0</v>
      </c>
    </row>
    <row r="11" spans="2:17" x14ac:dyDescent="0.25">
      <c r="B11" s="23" t="s">
        <v>38</v>
      </c>
      <c r="C11" s="10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4">
        <f t="shared" si="1"/>
        <v>0</v>
      </c>
    </row>
    <row r="12" spans="2:17" x14ac:dyDescent="0.25">
      <c r="B12" s="23" t="s">
        <v>39</v>
      </c>
      <c r="C12" s="1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4">
        <f t="shared" si="1"/>
        <v>0</v>
      </c>
    </row>
    <row r="13" spans="2:17" x14ac:dyDescent="0.25">
      <c r="B13" s="40" t="s">
        <v>16</v>
      </c>
      <c r="C13" s="41"/>
      <c r="D13" s="33">
        <f>SUM(D9,D11:D12,(D10*-1))</f>
        <v>0</v>
      </c>
      <c r="E13" s="33">
        <f>SUM(E9,E11:E12,(E10*-1))</f>
        <v>0</v>
      </c>
      <c r="F13" s="33">
        <f>SUM(F9,F11:F12,(F10*-1))</f>
        <v>0</v>
      </c>
      <c r="G13" s="60">
        <f>SUM(G9,G11:G12,(G10*-1))</f>
        <v>0</v>
      </c>
      <c r="H13" s="60">
        <f>SUM(H9,H11:H12,(H10*-1))</f>
        <v>0</v>
      </c>
      <c r="I13" s="60">
        <f>SUM(I9,I11:I12,(I10*-1))</f>
        <v>0</v>
      </c>
      <c r="J13" s="60">
        <f>SUM(J9,J11:J12,(J10*-1))</f>
        <v>0</v>
      </c>
      <c r="K13" s="60">
        <f>SUM(K9,K11:K12,(K10*-1))</f>
        <v>0</v>
      </c>
      <c r="L13" s="60">
        <f>SUM(L9,L11:L12,(L10*-1))</f>
        <v>0</v>
      </c>
      <c r="M13" s="60">
        <f>SUM(M9,M11:M12,(M10*-1))</f>
        <v>0</v>
      </c>
      <c r="N13" s="60">
        <f>SUM(N9,N11:N12,(N10*-1))</f>
        <v>0</v>
      </c>
      <c r="O13" s="60">
        <f>SUM(O9,O11:O12,(O10*-1))</f>
        <v>0</v>
      </c>
      <c r="P13" s="32">
        <f>SUBTOTAL(109,CashReceipts[Total])</f>
        <v>0</v>
      </c>
    </row>
    <row r="14" spans="2:17" s="8" customFormat="1" x14ac:dyDescent="0.25">
      <c r="B14" s="9" t="s">
        <v>18</v>
      </c>
      <c r="C14" s="20">
        <f>(C6+CashReceipts[[#Totals],[ ]])</f>
        <v>0</v>
      </c>
      <c r="D14" s="20">
        <f>(D6+CashReceipts[[#Totals],[Jul-22]])</f>
        <v>0</v>
      </c>
      <c r="E14" s="20">
        <f>(E6+CashReceipts[[#Totals],[Aug-22]])</f>
        <v>0</v>
      </c>
      <c r="F14" s="20">
        <f>(F6+CashReceipts[[#Totals],[Sep-22]])</f>
        <v>0</v>
      </c>
      <c r="G14" s="20">
        <f>(G6+CashReceipts[[#Totals],[Oct-22]])</f>
        <v>0</v>
      </c>
      <c r="H14" s="20">
        <f>(H6+CashReceipts[[#Totals],[Nov-22]])</f>
        <v>0</v>
      </c>
      <c r="I14" s="20">
        <f>(I6+CashReceipts[[#Totals],[Dec-22]])</f>
        <v>0</v>
      </c>
      <c r="J14" s="20">
        <f>(J6+CashReceipts[[#Totals],[Jan-23]])</f>
        <v>0</v>
      </c>
      <c r="K14" s="20">
        <f>(K6+CashReceipts[[#Totals],[Feb-23]])</f>
        <v>0</v>
      </c>
      <c r="L14" s="20">
        <f>(L6+CashReceipts[[#Totals],[Mar-23]])</f>
        <v>0</v>
      </c>
      <c r="M14" s="20">
        <f>(M6+CashReceipts[[#Totals],[Apr-23]])</f>
        <v>0</v>
      </c>
      <c r="N14" s="20">
        <f>(N6+CashReceipts[[#Totals],[May-23]])</f>
        <v>0</v>
      </c>
      <c r="O14" s="20">
        <f>(O6+CashReceipts[[#Totals],[Jun-23]])</f>
        <v>0</v>
      </c>
      <c r="P14" s="10"/>
    </row>
    <row r="15" spans="2:17" x14ac:dyDescent="0.25">
      <c r="B15" s="2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2"/>
    </row>
    <row r="16" spans="2:17" x14ac:dyDescent="0.25">
      <c r="B16" s="51" t="s">
        <v>1</v>
      </c>
      <c r="C16" s="52" t="s">
        <v>20</v>
      </c>
      <c r="D16" s="49" t="s">
        <v>22</v>
      </c>
      <c r="E16" s="49" t="s">
        <v>23</v>
      </c>
      <c r="F16" s="49" t="s">
        <v>24</v>
      </c>
      <c r="G16" s="49" t="s">
        <v>25</v>
      </c>
      <c r="H16" s="49" t="s">
        <v>26</v>
      </c>
      <c r="I16" s="49" t="s">
        <v>27</v>
      </c>
      <c r="J16" s="49" t="s">
        <v>31</v>
      </c>
      <c r="K16" s="49" t="s">
        <v>32</v>
      </c>
      <c r="L16" s="49" t="s">
        <v>33</v>
      </c>
      <c r="M16" s="49" t="s">
        <v>34</v>
      </c>
      <c r="N16" s="49" t="s">
        <v>35</v>
      </c>
      <c r="O16" s="49" t="s">
        <v>36</v>
      </c>
      <c r="P16" s="53" t="s">
        <v>13</v>
      </c>
    </row>
    <row r="17" spans="2:16" x14ac:dyDescent="0.25">
      <c r="B17" s="28" t="s">
        <v>2</v>
      </c>
      <c r="C17" s="1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4">
        <f t="shared" ref="P17:P29" si="2">SUM(D17:O17)</f>
        <v>0</v>
      </c>
    </row>
    <row r="18" spans="2:16" x14ac:dyDescent="0.25">
      <c r="B18" s="28" t="s">
        <v>28</v>
      </c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4">
        <f t="shared" si="2"/>
        <v>0</v>
      </c>
    </row>
    <row r="19" spans="2:16" x14ac:dyDescent="0.25">
      <c r="B19" s="28" t="s">
        <v>14</v>
      </c>
      <c r="C19" s="1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24">
        <f t="shared" si="2"/>
        <v>0</v>
      </c>
    </row>
    <row r="20" spans="2:16" x14ac:dyDescent="0.25">
      <c r="B20" s="28" t="s">
        <v>15</v>
      </c>
      <c r="C20" s="1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24">
        <f t="shared" si="2"/>
        <v>0</v>
      </c>
    </row>
    <row r="21" spans="2:16" x14ac:dyDescent="0.25">
      <c r="B21" s="28" t="s">
        <v>7</v>
      </c>
      <c r="C21" s="1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24">
        <f t="shared" si="2"/>
        <v>0</v>
      </c>
    </row>
    <row r="22" spans="2:16" x14ac:dyDescent="0.25">
      <c r="B22" s="28" t="s">
        <v>8</v>
      </c>
      <c r="C22" s="1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4">
        <f t="shared" si="2"/>
        <v>0</v>
      </c>
    </row>
    <row r="23" spans="2:16" x14ac:dyDescent="0.25">
      <c r="B23" s="28" t="s">
        <v>9</v>
      </c>
      <c r="C23" s="10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4">
        <f t="shared" si="2"/>
        <v>0</v>
      </c>
    </row>
    <row r="24" spans="2:16" x14ac:dyDescent="0.25">
      <c r="B24" s="28" t="s">
        <v>30</v>
      </c>
      <c r="C24" s="10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24">
        <f t="shared" si="2"/>
        <v>0</v>
      </c>
    </row>
    <row r="25" spans="2:16" x14ac:dyDescent="0.25">
      <c r="B25" s="29" t="s">
        <v>29</v>
      </c>
      <c r="C25" s="1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24">
        <f t="shared" si="2"/>
        <v>0</v>
      </c>
    </row>
    <row r="26" spans="2:16" x14ac:dyDescent="0.25">
      <c r="B26" s="30" t="s">
        <v>10</v>
      </c>
      <c r="C26" s="10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24">
        <f t="shared" si="2"/>
        <v>0</v>
      </c>
    </row>
    <row r="27" spans="2:16" x14ac:dyDescent="0.25">
      <c r="B27" s="30" t="s">
        <v>10</v>
      </c>
      <c r="C27" s="10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24">
        <f t="shared" si="2"/>
        <v>0</v>
      </c>
    </row>
    <row r="28" spans="2:16" x14ac:dyDescent="0.25">
      <c r="B28" s="30" t="s">
        <v>10</v>
      </c>
      <c r="C28" s="10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24">
        <f t="shared" si="2"/>
        <v>0</v>
      </c>
    </row>
    <row r="29" spans="2:16" x14ac:dyDescent="0.25">
      <c r="B29" s="30" t="s">
        <v>3</v>
      </c>
      <c r="C29" s="10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24">
        <f t="shared" si="2"/>
        <v>0</v>
      </c>
    </row>
    <row r="30" spans="2:16" x14ac:dyDescent="0.25">
      <c r="B30" s="42" t="s">
        <v>4</v>
      </c>
      <c r="C30" s="31"/>
      <c r="D30" s="33">
        <f>SUBTOTAL(109,Expenses[Jul-22])</f>
        <v>0</v>
      </c>
      <c r="E30" s="33">
        <f>SUBTOTAL(109,Expenses[Aug-22])</f>
        <v>0</v>
      </c>
      <c r="F30" s="33">
        <f>SUBTOTAL(109,Expenses[Sep-22])</f>
        <v>0</v>
      </c>
      <c r="G30" s="33">
        <f>SUBTOTAL(109,Expenses[Sep-22])</f>
        <v>0</v>
      </c>
      <c r="H30" s="33">
        <f>SUBTOTAL(109,Expenses[Nov-22])</f>
        <v>0</v>
      </c>
      <c r="I30" s="33">
        <f>SUBTOTAL(109,Expenses[Dec-22])</f>
        <v>0</v>
      </c>
      <c r="J30" s="33">
        <f>SUBTOTAL(109,Expenses[Jan-23])</f>
        <v>0</v>
      </c>
      <c r="K30" s="33">
        <f>SUBTOTAL(109,Expenses[Feb-23])</f>
        <v>0</v>
      </c>
      <c r="L30" s="33">
        <f>SUBTOTAL(109,Expenses[Mar-23])</f>
        <v>0</v>
      </c>
      <c r="M30" s="33">
        <f>SUBTOTAL(109,Expenses[Apr-23])</f>
        <v>0</v>
      </c>
      <c r="N30" s="33">
        <f>SUBTOTAL(109,Expenses[May-23])</f>
        <v>0</v>
      </c>
      <c r="O30" s="33">
        <f>SUBTOTAL(109,Expenses[Jun-23])</f>
        <v>0</v>
      </c>
      <c r="P30" s="32">
        <f>SUBTOTAL(109,Expenses[Total])</f>
        <v>0</v>
      </c>
    </row>
    <row r="31" spans="2:16" x14ac:dyDescent="0.25">
      <c r="B31" s="44" t="s">
        <v>1</v>
      </c>
      <c r="C31" s="38" t="s">
        <v>20</v>
      </c>
      <c r="D31" s="49" t="s">
        <v>22</v>
      </c>
      <c r="E31" s="49" t="s">
        <v>23</v>
      </c>
      <c r="F31" s="49" t="s">
        <v>24</v>
      </c>
      <c r="G31" s="49" t="s">
        <v>25</v>
      </c>
      <c r="H31" s="49" t="s">
        <v>26</v>
      </c>
      <c r="I31" s="49" t="s">
        <v>27</v>
      </c>
      <c r="J31" s="49" t="s">
        <v>31</v>
      </c>
      <c r="K31" s="49" t="s">
        <v>32</v>
      </c>
      <c r="L31" s="49" t="s">
        <v>33</v>
      </c>
      <c r="M31" s="49" t="s">
        <v>34</v>
      </c>
      <c r="N31" s="49" t="s">
        <v>35</v>
      </c>
      <c r="O31" s="49" t="s">
        <v>36</v>
      </c>
      <c r="P31" s="54" t="s">
        <v>13</v>
      </c>
    </row>
    <row r="32" spans="2:16" x14ac:dyDescent="0.25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</row>
    <row r="33" spans="2:16" x14ac:dyDescent="0.25">
      <c r="B33" s="59" t="s">
        <v>5</v>
      </c>
      <c r="C33" s="43"/>
      <c r="D33" s="58">
        <f>Expenses[[#Totals],[Jul-22]]+SUBTOTAL(109,CashPaidOut[Jul-22])</f>
        <v>0</v>
      </c>
      <c r="E33" s="58">
        <f>Expenses[[#Totals],[Aug-22]]+SUBTOTAL(109,CashPaidOut[Aug-22])</f>
        <v>0</v>
      </c>
      <c r="F33" s="58">
        <f>Expenses[[#Totals],[Sep-22]]+SUBTOTAL(109,CashPaidOut[Sep-22])</f>
        <v>0</v>
      </c>
      <c r="G33" s="39">
        <f>Expenses[[#Totals],[Oct-22]]+SUBTOTAL(109,CashPaidOut[Oct-22])</f>
        <v>0</v>
      </c>
      <c r="H33" s="39">
        <f>Expenses[[#Totals],[Nov-22]]+SUBTOTAL(109,CashPaidOut[Nov-22])</f>
        <v>0</v>
      </c>
      <c r="I33" s="39">
        <f>Expenses[[#Totals],[Dec-22]]+SUBTOTAL(109,CashPaidOut[Dec-22])</f>
        <v>0</v>
      </c>
      <c r="J33" s="39">
        <f>Expenses[[#Totals],[Jan-23]]+SUBTOTAL(109,CashPaidOut[Jan-23])</f>
        <v>0</v>
      </c>
      <c r="K33" s="39">
        <f>Expenses[[#Totals],[Feb-23]]+SUBTOTAL(109,CashPaidOut[Feb-23])</f>
        <v>0</v>
      </c>
      <c r="L33" s="39">
        <f>Expenses[[#Totals],[Mar-23]]+SUBTOTAL(109,CashPaidOut[Mar-23])</f>
        <v>0</v>
      </c>
      <c r="M33" s="39">
        <f>Expenses[[#Totals],[Apr-23]]+SUBTOTAL(109,CashPaidOut[Apr-23])</f>
        <v>0</v>
      </c>
      <c r="N33" s="39">
        <f>Expenses[[#Totals],[May-23]]+SUBTOTAL(109,CashPaidOut[May-23])</f>
        <v>0</v>
      </c>
      <c r="O33" s="39">
        <f>Expenses[[#Totals],[Jun-23]]+SUBTOTAL(109,CashPaidOut[Jun-23])</f>
        <v>0</v>
      </c>
      <c r="P33" s="58">
        <f t="shared" ref="P33" si="3">SUM(D33:O33)</f>
        <v>0</v>
      </c>
    </row>
    <row r="34" spans="2:16" x14ac:dyDescent="0.25">
      <c r="B34" s="45" t="s">
        <v>19</v>
      </c>
      <c r="C34" s="24">
        <f>C14</f>
        <v>0</v>
      </c>
      <c r="D34" s="24">
        <f>D14-CashPaidOut[[#Totals],[Jul-22]]</f>
        <v>0</v>
      </c>
      <c r="E34" s="24">
        <f>E14-CashPaidOut[[#Totals],[Aug-22]]</f>
        <v>0</v>
      </c>
      <c r="F34" s="24">
        <f>F14-CashPaidOut[[#Totals],[Sep-22]]</f>
        <v>0</v>
      </c>
      <c r="G34" s="24">
        <f>G14-CashPaidOut[[#Totals],[Oct-22]]</f>
        <v>0</v>
      </c>
      <c r="H34" s="24">
        <f>H14-CashPaidOut[[#Totals],[Nov-22]]</f>
        <v>0</v>
      </c>
      <c r="I34" s="24">
        <f>I14-CashPaidOut[[#Totals],[Dec-22]]</f>
        <v>0</v>
      </c>
      <c r="J34" s="24">
        <f>J14-CashPaidOut[[#Totals],[Jan-23]]</f>
        <v>0</v>
      </c>
      <c r="K34" s="24">
        <f>K14-CashPaidOut[[#Totals],[Feb-23]]</f>
        <v>0</v>
      </c>
      <c r="L34" s="24">
        <f>L14-CashPaidOut[[#Totals],[Mar-23]]</f>
        <v>0</v>
      </c>
      <c r="M34" s="24">
        <f>M14-CashPaidOut[[#Totals],[Apr-23]]</f>
        <v>0</v>
      </c>
      <c r="N34" s="24">
        <f>N14-CashPaidOut[[#Totals],[May-23]]</f>
        <v>0</v>
      </c>
      <c r="O34" s="24">
        <f>O14-CashPaidOut[[#Totals],[Jun-23]]</f>
        <v>0</v>
      </c>
      <c r="P34" s="46"/>
    </row>
    <row r="35" spans="2:16" x14ac:dyDescent="0.25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sheetProtection insertColumns="0" insertRows="0"/>
  <mergeCells count="2">
    <mergeCell ref="B1:P1"/>
    <mergeCell ref="B2:P2"/>
  </mergeCells>
  <phoneticPr fontId="0" type="noConversion"/>
  <conditionalFormatting sqref="C6:O6">
    <cfRule type="cellIs" dxfId="30" priority="1" stopIfTrue="1" operator="lessThanOrEqual">
      <formula>#REF!</formula>
    </cfRule>
  </conditionalFormatting>
  <dataValidations count="25">
    <dataValidation type="decimal" allowBlank="1" showInputMessage="1" sqref="C6" xr:uid="{00000000-0002-0000-0000-000000000000}">
      <formula1>-10000000</formula1>
      <formula2>10000000</formula2>
    </dataValidation>
    <dataValidation operator="greaterThanOrEqual" allowBlank="1" showInputMessage="1" showErrorMessage="1" error="Please enter a number greater than zero." sqref="P5" xr:uid="{00000000-0002-0000-0000-000002000000}"/>
    <dataValidation type="decimal" operator="lessThanOrEqual" allowBlank="1" showInputMessage="1" showErrorMessage="1" sqref="C14:O14 C34:O34" xr:uid="{00000000-0002-0000-0000-000003000000}">
      <formula1>10000000</formula1>
    </dataValidation>
    <dataValidation type="date" allowBlank="1" showInputMessage="1" showErrorMessage="1" error="Please enter a valid date." prompt="Enter Starting Date in this cell" sqref="C3" xr:uid="{00000000-0002-0000-0000-000004000000}">
      <formula1>1</formula1>
      <formula2>73415</formula2>
    </dataValidation>
    <dataValidation type="decimal" operator="lessThanOrEqual" allowBlank="1" showInputMessage="1" sqref="D6:O6" xr:uid="{00000000-0002-0000-0000-000005000000}">
      <formula1>10000000</formula1>
    </dataValidation>
    <dataValidation type="decimal" errorStyle="warning" operator="lessThanOrEqual" allowBlank="1" showInputMessage="1" showErrorMessage="1" error="Please enter a number greater than zero" sqref="P32 P9:P12 P17:P29" xr:uid="{804F8EE7-2B0B-46DA-9875-BB1371E4AA2F}">
      <formula1>10000000</formula1>
    </dataValidation>
    <dataValidation allowBlank="1" showInputMessage="1" showErrorMessage="1" prompt="Create Small Business Cash Flow Projection in this worksheet. Enter details in tables named Cash on Hand, Cash Receipts, Expenses, Cash Paid Out, and Other Operational Data " sqref="A1" xr:uid="{91E55EFA-4A23-4AFA-9AAC-6A7ACC776448}"/>
    <dataValidation allowBlank="1" showInputMessage="1" showErrorMessage="1" prompt="Title of this worksheet is in this cell. Enter Company Name in cell below" sqref="B1:P1" xr:uid="{566C09B0-E294-40F1-B0BF-5AB7430AC139}"/>
    <dataValidation allowBlank="1" showInputMessage="1" showErrorMessage="1" prompt="Enter Company Name in this cell, Starting Date in cell C3, and Cash balance alert minimum in cell C4" sqref="B2:P2" xr:uid="{CD64D921-F0AF-4AA9-A6DD-EFD35A9EC410}"/>
    <dataValidation allowBlank="1" showInputMessage="1" showErrorMessage="1" prompt="Enter Starting Date in cell at right" sqref="B3" xr:uid="{1F6A2E6B-9F5B-4777-8484-BD99AC75A5CA}"/>
    <dataValidation allowBlank="1" showInputMessage="1" showErrorMessage="1" prompt="Enter details in table at right" sqref="B5" xr:uid="{3830027A-6EBE-4F38-85D2-C701F11E6CFA}"/>
    <dataValidation allowBlank="1" showInputMessage="1" showErrorMessage="1" prompt="Enter Cash on hand in beginning of month in cell at right" sqref="B6" xr:uid="{D36564BD-6337-46DD-A1E7-94E630FDAC6F}"/>
    <dataValidation operator="greaterThanOrEqual" allowBlank="1" showInputMessage="1" showErrorMessage="1" error="Please enter a number greater than zero." prompt="Enter Cash on hand in beginning in cell below" sqref="C5" xr:uid="{2334E431-B28A-4AF1-AC6E-9209549B2125}"/>
    <dataValidation allowBlank="1" showInputMessage="1" prompt="Cash on hand is auto calculated for this month in cell below" sqref="D5:O5 D8:O8 D16:O16 D31:O31" xr:uid="{94B28EDD-F55B-4663-BE2E-CCA213201743}"/>
    <dataValidation allowBlank="1" showInputMessage="1" showErrorMessage="1" prompt="Enter details in Cash Receipts table below" sqref="B7" xr:uid="{DF3A80CC-4543-46BA-A64A-F2B21C703A6C}"/>
    <dataValidation allowBlank="1" showInputMessage="1" showErrorMessage="1" prompt="Enter or modify Cash Receipts items in this column under this heading" sqref="B8" xr:uid="{9ED0D7CD-6641-47A4-9A79-A8DF8CE60FFB}"/>
    <dataValidation allowBlank="1" showInputMessage="1" prompt="Total is auto calculated in this column under this heading. Total Cash Receipts and Total Cash Available are auto calculated at the end" sqref="P8" xr:uid="{2BBE8409-69CE-4273-8AD1-C6AEFACB64D0}"/>
    <dataValidation allowBlank="1" showInputMessage="1" showErrorMessage="1" prompt="Enter details in Expenses table below and in Cash Paid Out table starting in cell B46" sqref="B15" xr:uid="{65B94BE2-9355-4B1B-8361-9D9CE86535DE}"/>
    <dataValidation allowBlank="1" showInputMessage="1" showErrorMessage="1" prompt="Enter or modify Cash Paid Out items in this column under this heading" sqref="B16 B31" xr:uid="{BEAAAFD7-D0F9-43D5-86CD-1B5D509474D8}"/>
    <dataValidation allowBlank="1" showInputMessage="1" showErrorMessage="1" prompt="Total is auto calculated in this column under this heading. Subtotal is auto calculated at the end" sqref="P16" xr:uid="{89B3E677-8BA4-4880-9CD5-17A1FD4ADEAB}"/>
    <dataValidation allowBlank="1" showInputMessage="1" showErrorMessage="1" prompt="Total is auto calculated in this column under this heading. Total Cash Paid Out and Cash on hand at the end of month are auto calculated at the end" sqref="P31" xr:uid="{45483346-E341-4465-97C7-BCF61DB0AA30}"/>
    <dataValidation allowBlank="1" showInputMessage="1" showErrorMessage="1" prompt="Enter details in Other Operational Data table below" sqref="B35" xr:uid="{47453186-77C9-4FD0-AF82-0C218D8785B9}"/>
    <dataValidation allowBlank="1" showInputMessage="1" sqref="D35:O35" xr:uid="{850D6EE5-2289-46E1-875A-162398F1BDB6}"/>
    <dataValidation operator="lessThanOrEqual" allowBlank="1" showInputMessage="1" showErrorMessage="1" error="Please enter a number greater than zero." sqref="P35" xr:uid="{D2A17DC1-E6CB-4A1C-B917-B2258C4313DD}"/>
    <dataValidation type="decimal" allowBlank="1" showInputMessage="1" showErrorMessage="1" sqref="D32:O32 D9:O12 D17:O29" xr:uid="{84CAE0E0-3152-4547-A5F1-AF50A835ACC2}">
      <formula1>-10000000</formula1>
      <formula2>10000000</formula2>
    </dataValidation>
  </dataValidations>
  <printOptions horizontalCentered="1"/>
  <pageMargins left="0" right="0" top="0.5" bottom="0.25" header="0" footer="0"/>
  <pageSetup scale="84" orientation="landscape" r:id="rId1"/>
  <headerFooter alignWithMargins="0"/>
  <ignoredErrors>
    <ignoredError sqref="P17 P22:P29 P19:P21 P18" emptyCellReference="1"/>
  </ignoredErrors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B2:Q38"/>
  <sheetViews>
    <sheetView showGridLines="0" topLeftCell="A13" workbookViewId="0"/>
  </sheetViews>
  <sheetFormatPr defaultColWidth="9.26953125" defaultRowHeight="10.3" x14ac:dyDescent="0.25"/>
  <cols>
    <col min="1" max="1" width="9.26953125" style="11"/>
    <col min="2" max="2" width="30.1796875" style="11" bestFit="1" customWidth="1"/>
    <col min="3" max="3" width="9.26953125" style="11"/>
    <col min="4" max="4" width="13.26953125" style="11" bestFit="1" customWidth="1"/>
    <col min="5" max="16384" width="9.26953125" style="11"/>
  </cols>
  <sheetData>
    <row r="2" spans="2:17" x14ac:dyDescent="0.25">
      <c r="B2" s="57" t="s">
        <v>21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2:17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2:17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2:17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2:17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2:17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2:17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2:17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2:17" x14ac:dyDescent="0.25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2:17" x14ac:dyDescent="0.2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2:17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2:17" x14ac:dyDescent="0.25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2:17" x14ac:dyDescent="0.2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2:17" x14ac:dyDescent="0.25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2:17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2:17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2:17" x14ac:dyDescent="0.25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2:17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2:17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2:17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2:17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2:17" x14ac:dyDescent="0.25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2:17" x14ac:dyDescent="0.2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2:17" x14ac:dyDescent="0.2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2:17" x14ac:dyDescent="0.2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2:17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2:17" x14ac:dyDescent="0.2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2:17" x14ac:dyDescent="0.2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2:17" x14ac:dyDescent="0.2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2:17" x14ac:dyDescent="0.2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7" spans="2:17" ht="12.45" x14ac:dyDescent="0.3">
      <c r="B37" s="56" t="s">
        <v>12</v>
      </c>
      <c r="C37" s="56"/>
      <c r="D37" s="47" t="e">
        <f>[0]!Cash_minimum</f>
        <v>#REF!</v>
      </c>
    </row>
    <row r="38" spans="2:17" ht="12.45" x14ac:dyDescent="0.3">
      <c r="B38" s="2"/>
      <c r="C38" s="21"/>
    </row>
  </sheetData>
  <mergeCells count="2">
    <mergeCell ref="B37:C37"/>
    <mergeCell ref="B2:Q35"/>
  </mergeCells>
  <phoneticPr fontId="2" type="noConversion"/>
  <dataValidations count="3">
    <dataValidation allowBlank="1" showInputMessage="1" showErrorMessage="1" prompt="Chart in cell B2 and Cash balance alert minimum in cell D37 are auto updated in this worksheet" sqref="A1" xr:uid="{FF5A3F0E-E72F-4D10-BFB8-8E2EF1C268AD}"/>
    <dataValidation allowBlank="1" showInputMessage="1" showErrorMessage="1" prompt="Cash balance alert minimum is auto updated in cell at right " sqref="B37:C37" xr:uid="{DB1CD747-BA1F-4D62-9366-13DF1A9C2491}"/>
    <dataValidation allowBlank="1" showInputMessage="1" showErrorMessage="1" prompt="Cash balance alert minimum is auto updated in this cell" sqref="D37" xr:uid="{6E9AFAFF-98E5-47F2-B127-CFEA61580944}"/>
  </dataValidation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3DD424-FC02-4E74-83F6-36F4774EED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11029-9263-48A0-82FD-95F7C86A15B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CF1D1465-AA96-4DA0-95E9-0CEA48C72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Cash Flow</vt:lpstr>
      <vt:lpstr>Cash Flow Chart</vt:lpstr>
      <vt:lpstr>Cash_beginning</vt:lpstr>
      <vt:lpstr>Company_name</vt:lpstr>
      <vt:lpstr>'Cash Flow'!Print_Titles</vt:lpstr>
      <vt:lpstr>Start_date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2019-07-07T23:32:22Z</dcterms:created>
  <dcterms:modified xsi:type="dcterms:W3CDTF">2022-01-14T02:10:50Z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